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C:\Users\Blido\Desktop\"/>
    </mc:Choice>
  </mc:AlternateContent>
  <bookViews>
    <workbookView xWindow="0" yWindow="60" windowWidth="15195" windowHeight="9210"/>
  </bookViews>
  <sheets>
    <sheet name="Rechner" sheetId="1" r:id="rId1"/>
  </sheets>
  <calcPr calcId="152511"/>
</workbook>
</file>

<file path=xl/calcChain.xml><?xml version="1.0" encoding="utf-8"?>
<calcChain xmlns="http://schemas.openxmlformats.org/spreadsheetml/2006/main">
  <c r="F15" i="1" l="1"/>
  <c r="J62" i="1"/>
  <c r="J63" i="1"/>
  <c r="J64" i="1"/>
  <c r="J65" i="1"/>
  <c r="K53" i="1"/>
  <c r="C76" i="1"/>
  <c r="C77" i="1"/>
  <c r="C78" i="1"/>
  <c r="F12" i="1"/>
  <c r="F13" i="1"/>
  <c r="K23" i="1"/>
  <c r="F14" i="1"/>
  <c r="C79" i="1"/>
  <c r="C74" i="1"/>
  <c r="C73" i="1"/>
  <c r="G50" i="1"/>
  <c r="G49" i="1"/>
  <c r="F51" i="1"/>
  <c r="H92" i="1"/>
  <c r="G47" i="1"/>
  <c r="C71" i="1"/>
  <c r="G48" i="1"/>
  <c r="C51" i="1"/>
  <c r="C72" i="1"/>
  <c r="D77" i="1"/>
  <c r="E77" i="1"/>
  <c r="D72" i="1"/>
  <c r="E72" i="1"/>
  <c r="D74" i="1"/>
  <c r="E74" i="1"/>
  <c r="D76" i="1"/>
  <c r="E76" i="1"/>
  <c r="D79" i="1"/>
  <c r="E79" i="1"/>
  <c r="D78" i="1"/>
  <c r="E78" i="1"/>
  <c r="D73" i="1"/>
  <c r="E73" i="1"/>
  <c r="D71" i="1"/>
  <c r="F16" i="1"/>
  <c r="D80" i="1"/>
  <c r="E71" i="1"/>
  <c r="E80" i="1"/>
  <c r="F19" i="1"/>
  <c r="E89" i="1"/>
  <c r="C66" i="1"/>
  <c r="F67" i="1"/>
  <c r="D6" i="1"/>
  <c r="F18" i="1"/>
  <c r="F39" i="1"/>
  <c r="E90" i="1"/>
  <c r="E91" i="1"/>
  <c r="C6" i="1"/>
  <c r="J6" i="1"/>
</calcChain>
</file>

<file path=xl/sharedStrings.xml><?xml version="1.0" encoding="utf-8"?>
<sst xmlns="http://schemas.openxmlformats.org/spreadsheetml/2006/main" count="137" uniqueCount="122">
  <si>
    <t>Catering</t>
  </si>
  <si>
    <t>Plakat/Programm</t>
  </si>
  <si>
    <t>Ausgaben</t>
  </si>
  <si>
    <t>Einnahmenkalkulation</t>
  </si>
  <si>
    <t>Preiskategorie</t>
  </si>
  <si>
    <t>Kartenzahl</t>
  </si>
  <si>
    <t>Kartenpreis</t>
  </si>
  <si>
    <t>I</t>
  </si>
  <si>
    <t>II</t>
  </si>
  <si>
    <t>III</t>
  </si>
  <si>
    <t>I ermäßigt</t>
  </si>
  <si>
    <t>II ermäßigt</t>
  </si>
  <si>
    <t>Wie hoch ist die Gesamtzahl der verfügbaren Karten?</t>
  </si>
  <si>
    <t>Prozentualer Anteil der Karten in der 1. Kategorie</t>
  </si>
  <si>
    <t>Prozentualer Anteil der Karten in der 2. Kategorie</t>
  </si>
  <si>
    <t>Prozentualer Anteil der Karten in der 3. Kategorie</t>
  </si>
  <si>
    <t>Preisgestaltung</t>
  </si>
  <si>
    <t>Wie teuer sind die Karten der 1. Kategorie?</t>
  </si>
  <si>
    <t>Wie teuer sind die Karten der 2. Kategorie?</t>
  </si>
  <si>
    <t>Wie teuer sind die Karten der 3. Kategorie?</t>
  </si>
  <si>
    <t>Ergebnisrechnung</t>
  </si>
  <si>
    <t>Saalmiete</t>
  </si>
  <si>
    <t>Gema</t>
  </si>
  <si>
    <t>Hotelkosten</t>
  </si>
  <si>
    <t>Wieviel Karten soll es in jeder Kategorie geben?</t>
  </si>
  <si>
    <t>Anteil der Karten in der 1. Kategorie</t>
  </si>
  <si>
    <t>Anteil der Karten in der 2. Kategorie</t>
  </si>
  <si>
    <t>Anteil der Karten in der 3. Kategorie</t>
  </si>
  <si>
    <t>Die Summe muß</t>
  </si>
  <si>
    <t>ergeben.</t>
  </si>
  <si>
    <t>Vermuteter  Anteil ermäßigter Karten in Prozent:</t>
  </si>
  <si>
    <t>%</t>
  </si>
  <si>
    <t>€</t>
  </si>
  <si>
    <t>Vermuteter Anteil verkaufter Karten in Prozent:</t>
  </si>
  <si>
    <t>Faktor ermäßigte Karten</t>
  </si>
  <si>
    <t>Faktor verkaufte Karten</t>
  </si>
  <si>
    <t>Summe Einnahmen aus Karten-verkauf in €</t>
  </si>
  <si>
    <t>Summe Ausgaben</t>
  </si>
  <si>
    <t>1.</t>
  </si>
  <si>
    <t>2.</t>
  </si>
  <si>
    <t>Einnahmen aus Kartenverkauf</t>
  </si>
  <si>
    <t>2.1.</t>
  </si>
  <si>
    <t>Daraus sich ergebende prozentuale Verteilung der Karten:</t>
  </si>
  <si>
    <t>2.2.</t>
  </si>
  <si>
    <t>Weitere Einnahmen</t>
  </si>
  <si>
    <t>Sponsoring</t>
  </si>
  <si>
    <t>Werbung</t>
  </si>
  <si>
    <t>Gesamtsumme Kartenverkauf</t>
  </si>
  <si>
    <t>Summe Einnahmen</t>
  </si>
  <si>
    <t>Gewinn/Verlust</t>
  </si>
  <si>
    <t>3.</t>
  </si>
  <si>
    <t>Gewinn/Defizit-Rechnung</t>
  </si>
  <si>
    <t xml:space="preserve">Dies entspricht </t>
  </si>
  <si>
    <t>Besuchern</t>
  </si>
  <si>
    <t>1. Kategorie</t>
  </si>
  <si>
    <t>2. Kategorie</t>
  </si>
  <si>
    <t>3. Kategorie</t>
  </si>
  <si>
    <t>Kommentar: Der "Faktor ermäßigte Karten" bezieht sich pauschal</t>
  </si>
  <si>
    <t>einzuarbeiten.</t>
  </si>
  <si>
    <t>und gleichmäßig auf alle Kategorien, hier gilt es Erfahrungswerte</t>
  </si>
  <si>
    <t>prozentuale Auslastung:</t>
  </si>
  <si>
    <t>Kilometergeldrechner</t>
  </si>
  <si>
    <t>Kilometer:</t>
  </si>
  <si>
    <t>ct</t>
  </si>
  <si>
    <t>Faktor:</t>
  </si>
  <si>
    <t>Ergebnis:</t>
  </si>
  <si>
    <t>Benutzerhinweis: Nur die gelben Felder verändern! Ansonsten sind Formeln eingebaut</t>
  </si>
  <si>
    <t>Provisionssatz (%) der Agentur</t>
  </si>
  <si>
    <t>Nettogage (ohne Umsatzsteuer und Agenturkosten)</t>
  </si>
  <si>
    <t>7% oder 16%)</t>
  </si>
  <si>
    <t>Umsatzsteuersatz (bei Befreiung = 0%, ansonsten</t>
  </si>
  <si>
    <t>Nebenkosten (Heizung etc.)</t>
  </si>
  <si>
    <t>Anteil der Karten in der 4. Kategorie</t>
  </si>
  <si>
    <t>Prozentualer Anteil der Karten in der 4. Kategorie</t>
  </si>
  <si>
    <t>Wie teuer sind die Karten der 4. Kategorie?</t>
  </si>
  <si>
    <t>4. Kategorie</t>
  </si>
  <si>
    <t>IV</t>
  </si>
  <si>
    <t>III ermäßigt</t>
  </si>
  <si>
    <t>IV ermäßigt</t>
  </si>
  <si>
    <t>Aufstuhlung, Platznummerierung</t>
  </si>
  <si>
    <t>Proticket, Systemgebühr, 50ct pro vergebene Karte</t>
  </si>
  <si>
    <t>Ausländersteuer</t>
  </si>
  <si>
    <t>% Auslastung</t>
  </si>
  <si>
    <t>Flügelstimmung</t>
  </si>
  <si>
    <t>Zuschuß pro Besucher:</t>
  </si>
  <si>
    <t>Flügeltransport</t>
  </si>
  <si>
    <t>Flügelmiete</t>
  </si>
  <si>
    <t>Bronnbach: Euro 145, falls nötig, meistens ist es gemacht</t>
  </si>
  <si>
    <t>Bronnbach: Euro 348,- inkl. Nebenkosten, verhandelbar</t>
  </si>
  <si>
    <t>Bronnbach: Euro 250,-; enfällt bei Freiveranstaltung</t>
  </si>
  <si>
    <t>Bronnbach: Euro 120,- einfacher Transport, falls nötig!</t>
  </si>
  <si>
    <t>Name der Veranstaltung</t>
  </si>
  <si>
    <t>Bearbeiter</t>
  </si>
  <si>
    <t>Veranstaltungstermin</t>
  </si>
  <si>
    <t>Impressum</t>
  </si>
  <si>
    <t>Dieser Kalkulator (Ausgaben-Einnahmen-Rechner) ist frei für jedefrau und jedermann.</t>
  </si>
  <si>
    <t>Er wurde aufgrund der Erfahrungen des Kulturkreises erstellt.</t>
  </si>
  <si>
    <t>Rückmeldungen und Kritik, Ergänzungen etc. nimmt gerne entgegen:</t>
  </si>
  <si>
    <t>Stefan Blido, mailto: s@blido.de</t>
  </si>
  <si>
    <t>Impressum siehe unten</t>
  </si>
  <si>
    <t xml:space="preserve">Kalkulator </t>
  </si>
  <si>
    <t>Bearb.datum</t>
  </si>
  <si>
    <t>Vers.nr.</t>
  </si>
  <si>
    <t>Wird Proticket benutzt? Dann in diesem Feld 0,5 eintragen, sonst 0</t>
  </si>
  <si>
    <t>Datum</t>
  </si>
  <si>
    <t>9.0</t>
  </si>
  <si>
    <t>Präsente</t>
  </si>
  <si>
    <t>Ort</t>
  </si>
  <si>
    <t>Bewirtung des Künstlers</t>
  </si>
  <si>
    <t>Werbeanzeige FN</t>
  </si>
  <si>
    <t>Werbeanzeige WZ</t>
  </si>
  <si>
    <t>Schelhaas, Druckkosten</t>
  </si>
  <si>
    <t>Taschengeldbörse</t>
  </si>
  <si>
    <t>Verschönerung Aufführungsort</t>
  </si>
  <si>
    <t>Sonstige Ausgaben, Aufwandsentschädigung für Mitgl.</t>
  </si>
  <si>
    <t>PA-Anlage, Technik</t>
  </si>
  <si>
    <t>Kosten Mitgliederrundbrief, Sydow, Mailing</t>
  </si>
  <si>
    <t>Künstlersozialkassenabgabe (Satz = 5,1%)</t>
  </si>
  <si>
    <t>Vorverkaufsgebührensatz (Prozentsatz)</t>
  </si>
  <si>
    <t>Werbung erfahrungsgemäß 4,87% der Bruttogage, wären:</t>
  </si>
  <si>
    <t>Bronnbach: Euro 100,- Firma Jacob</t>
  </si>
  <si>
    <t>normalerweise Euro 190,- für einen Brief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</si>
</sst>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;[Red]\-0.00\ "/>
    <numFmt numFmtId="167" formatCode="#,##0_ ;[Red]\-#,##0\ "/>
    <numFmt numFmtId="168" formatCode="#,##0.0"/>
  </numFmts>
  <fonts count="23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i/>
      <sz val="10"/>
      <color indexed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57"/>
      <name val="Arial"/>
      <family val="2"/>
    </font>
    <font>
      <b/>
      <sz val="10"/>
      <color indexed="57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b/>
      <i/>
      <sz val="12"/>
      <name val="Arial"/>
      <family val="2"/>
    </font>
    <font>
      <b/>
      <i/>
      <sz val="10"/>
      <color indexed="13"/>
      <name val="Arial"/>
      <family val="2"/>
    </font>
    <font>
      <sz val="10"/>
      <color indexed="13"/>
      <name val="Arial"/>
      <family val="2"/>
    </font>
    <font>
      <sz val="8"/>
      <name val="Arial"/>
      <family val="2"/>
    </font>
    <font>
      <b/>
      <sz val="12"/>
      <color theme="0" tint="-0.14999847407452621"/>
      <name val="Arial"/>
      <family val="2"/>
    </font>
    <font>
      <sz val="10"/>
      <color theme="0" tint="-0.149998474074526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vertical="top" wrapText="1"/>
    </xf>
    <xf numFmtId="0" fontId="0" fillId="2" borderId="1" xfId="0" applyFill="1" applyBorder="1"/>
    <xf numFmtId="0" fontId="5" fillId="0" borderId="0" xfId="0" applyFont="1"/>
    <xf numFmtId="0" fontId="6" fillId="0" borderId="0" xfId="0" applyFont="1"/>
    <xf numFmtId="0" fontId="0" fillId="0" borderId="0" xfId="0" applyFill="1" applyBorder="1"/>
    <xf numFmtId="0" fontId="7" fillId="0" borderId="0" xfId="0" applyFont="1"/>
    <xf numFmtId="0" fontId="7" fillId="0" borderId="0" xfId="0" applyFont="1" applyFill="1" applyBorder="1"/>
    <xf numFmtId="0" fontId="2" fillId="2" borderId="1" xfId="0" applyFont="1" applyFill="1" applyBorder="1"/>
    <xf numFmtId="0" fontId="8" fillId="0" borderId="0" xfId="0" applyFont="1"/>
    <xf numFmtId="20" fontId="0" fillId="0" borderId="0" xfId="0" applyNumberFormat="1"/>
    <xf numFmtId="9" fontId="0" fillId="0" borderId="0" xfId="1" applyFont="1" applyAlignment="1">
      <alignment horizontal="center"/>
    </xf>
    <xf numFmtId="0" fontId="9" fillId="0" borderId="0" xfId="0" applyFont="1"/>
    <xf numFmtId="0" fontId="9" fillId="0" borderId="0" xfId="0" applyFont="1" applyFill="1" applyBorder="1"/>
    <xf numFmtId="0" fontId="2" fillId="0" borderId="0" xfId="0" applyFont="1" applyFill="1" applyBorder="1"/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0" fillId="0" borderId="0" xfId="0" applyFont="1"/>
    <xf numFmtId="0" fontId="11" fillId="0" borderId="0" xfId="0" applyFont="1"/>
    <xf numFmtId="0" fontId="12" fillId="0" borderId="0" xfId="0" applyFont="1"/>
    <xf numFmtId="3" fontId="0" fillId="0" borderId="0" xfId="0" applyNumberFormat="1"/>
    <xf numFmtId="3" fontId="12" fillId="0" borderId="0" xfId="0" applyNumberFormat="1" applyFont="1"/>
    <xf numFmtId="3" fontId="5" fillId="0" borderId="0" xfId="0" applyNumberFormat="1" applyFont="1"/>
    <xf numFmtId="3" fontId="4" fillId="2" borderId="1" xfId="0" applyNumberFormat="1" applyFont="1" applyFill="1" applyBorder="1"/>
    <xf numFmtId="3" fontId="0" fillId="2" borderId="1" xfId="0" applyNumberFormat="1" applyFill="1" applyBorder="1"/>
    <xf numFmtId="3" fontId="4" fillId="0" borderId="0" xfId="0" applyNumberFormat="1" applyFont="1"/>
    <xf numFmtId="3" fontId="4" fillId="0" borderId="0" xfId="0" applyNumberFormat="1" applyFont="1" applyBorder="1"/>
    <xf numFmtId="0" fontId="4" fillId="0" borderId="0" xfId="0" applyFont="1" applyBorder="1"/>
    <xf numFmtId="167" fontId="5" fillId="0" borderId="0" xfId="0" applyNumberFormat="1" applyFont="1"/>
    <xf numFmtId="0" fontId="13" fillId="0" borderId="0" xfId="0" applyFont="1" applyFill="1"/>
    <xf numFmtId="1" fontId="14" fillId="0" borderId="0" xfId="0" applyNumberFormat="1" applyFont="1" applyFill="1"/>
    <xf numFmtId="1" fontId="0" fillId="0" borderId="0" xfId="0" applyNumberFormat="1"/>
    <xf numFmtId="2" fontId="0" fillId="0" borderId="0" xfId="0" applyNumberFormat="1"/>
    <xf numFmtId="0" fontId="0" fillId="0" borderId="0" xfId="0" applyNumberFormat="1"/>
    <xf numFmtId="0" fontId="0" fillId="2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3" fontId="0" fillId="0" borderId="0" xfId="0" applyNumberFormat="1" applyFill="1" applyBorder="1"/>
    <xf numFmtId="3" fontId="2" fillId="0" borderId="0" xfId="0" applyNumberFormat="1" applyFont="1"/>
    <xf numFmtId="0" fontId="16" fillId="0" borderId="0" xfId="0" applyFont="1"/>
    <xf numFmtId="3" fontId="0" fillId="0" borderId="1" xfId="0" applyNumberFormat="1" applyFill="1" applyBorder="1"/>
    <xf numFmtId="3" fontId="0" fillId="0" borderId="1" xfId="0" applyNumberFormat="1" applyBorder="1"/>
    <xf numFmtId="0" fontId="0" fillId="3" borderId="0" xfId="0" applyFill="1"/>
    <xf numFmtId="0" fontId="4" fillId="3" borderId="0" xfId="0" applyFont="1" applyFill="1"/>
    <xf numFmtId="0" fontId="15" fillId="3" borderId="0" xfId="0" applyFont="1" applyFill="1"/>
    <xf numFmtId="1" fontId="17" fillId="3" borderId="0" xfId="0" applyNumberFormat="1" applyFont="1" applyFill="1"/>
    <xf numFmtId="0" fontId="17" fillId="3" borderId="0" xfId="0" applyFont="1" applyFill="1"/>
    <xf numFmtId="0" fontId="0" fillId="3" borderId="2" xfId="0" applyFill="1" applyBorder="1"/>
    <xf numFmtId="0" fontId="0" fillId="0" borderId="0" xfId="0" applyFill="1"/>
    <xf numFmtId="164" fontId="8" fillId="0" borderId="3" xfId="0" applyNumberFormat="1" applyFont="1" applyFill="1" applyBorder="1"/>
    <xf numFmtId="0" fontId="18" fillId="3" borderId="2" xfId="0" applyFont="1" applyFill="1" applyBorder="1"/>
    <xf numFmtId="0" fontId="19" fillId="3" borderId="2" xfId="0" applyFont="1" applyFill="1" applyBorder="1"/>
    <xf numFmtId="0" fontId="15" fillId="0" borderId="0" xfId="0" applyFont="1" applyFill="1"/>
    <xf numFmtId="0" fontId="20" fillId="3" borderId="0" xfId="0" applyFont="1" applyFill="1"/>
    <xf numFmtId="14" fontId="11" fillId="3" borderId="0" xfId="0" applyNumberFormat="1" applyFont="1" applyFill="1"/>
    <xf numFmtId="168" fontId="0" fillId="0" borderId="1" xfId="0" applyNumberFormat="1" applyFill="1" applyBorder="1"/>
    <xf numFmtId="0" fontId="1" fillId="0" borderId="0" xfId="0" applyFont="1"/>
    <xf numFmtId="0" fontId="3" fillId="0" borderId="0" xfId="0" applyFont="1" applyFill="1" applyBorder="1"/>
    <xf numFmtId="167" fontId="3" fillId="0" borderId="0" xfId="0" applyNumberFormat="1" applyFont="1" applyFill="1" applyBorder="1"/>
    <xf numFmtId="0" fontId="2" fillId="4" borderId="0" xfId="0" applyFont="1" applyFill="1"/>
    <xf numFmtId="0" fontId="8" fillId="3" borderId="0" xfId="0" applyFont="1" applyFill="1" applyAlignment="1">
      <alignment horizontal="right"/>
    </xf>
    <xf numFmtId="49" fontId="8" fillId="3" borderId="0" xfId="0" applyNumberFormat="1" applyFont="1" applyFill="1"/>
    <xf numFmtId="15" fontId="21" fillId="0" borderId="0" xfId="0" applyNumberFormat="1" applyFont="1" applyFill="1"/>
    <xf numFmtId="0" fontId="4" fillId="5" borderId="0" xfId="0" applyFont="1" applyFill="1"/>
    <xf numFmtId="0" fontId="0" fillId="0" borderId="0" xfId="0" applyFill="1" applyBorder="1" applyAlignment="1">
      <alignment horizontal="right"/>
    </xf>
    <xf numFmtId="1" fontId="0" fillId="0" borderId="0" xfId="0" applyNumberFormat="1" applyFill="1" applyBorder="1"/>
    <xf numFmtId="0" fontId="8" fillId="0" borderId="4" xfId="0" applyFont="1" applyFill="1" applyBorder="1" applyAlignment="1">
      <alignment horizontal="right"/>
    </xf>
    <xf numFmtId="0" fontId="0" fillId="0" borderId="5" xfId="0" applyFill="1" applyBorder="1" applyAlignment="1">
      <alignment horizontal="right"/>
    </xf>
    <xf numFmtId="0" fontId="21" fillId="0" borderId="0" xfId="0" applyFont="1" applyFill="1" applyAlignment="1"/>
    <xf numFmtId="0" fontId="22" fillId="0" borderId="0" xfId="0" applyFont="1" applyAlignmen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</xdr:rowOff>
    </xdr:from>
    <xdr:to>
      <xdr:col>1</xdr:col>
      <xdr:colOff>923925</xdr:colOff>
      <xdr:row>4</xdr:row>
      <xdr:rowOff>142875</xdr:rowOff>
    </xdr:to>
    <xdr:pic>
      <xdr:nvPicPr>
        <xdr:cNvPr id="1034" name="Picture 3" descr="KKW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12668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AO100"/>
  <sheetViews>
    <sheetView tabSelected="1" zoomScaleNormal="100" workbookViewId="0">
      <pane ySplit="8" topLeftCell="A99" activePane="bottomLeft" state="frozenSplit"/>
      <selection pane="bottomLeft" activeCell="H35" sqref="H35"/>
    </sheetView>
  </sheetViews>
  <sheetFormatPr baseColWidth="10" defaultRowHeight="12.75" x14ac:dyDescent="0.2"/>
  <cols>
    <col min="1" max="1" width="5.7109375" customWidth="1"/>
    <col min="2" max="2" width="24" customWidth="1"/>
    <col min="8" max="8" width="14" customWidth="1"/>
    <col min="9" max="9" width="11.7109375" bestFit="1" customWidth="1"/>
    <col min="10" max="10" width="11.85546875" bestFit="1" customWidth="1"/>
  </cols>
  <sheetData>
    <row r="1" spans="1:41" s="44" customFormat="1" x14ac:dyDescent="0.2">
      <c r="D1" s="55" t="s">
        <v>102</v>
      </c>
      <c r="E1" s="55" t="s">
        <v>101</v>
      </c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</row>
    <row r="2" spans="1:41" s="44" customFormat="1" ht="15.75" x14ac:dyDescent="0.25">
      <c r="C2" s="62" t="s">
        <v>100</v>
      </c>
      <c r="D2" s="63" t="s">
        <v>105</v>
      </c>
      <c r="E2" s="56">
        <v>42123</v>
      </c>
      <c r="G2" s="65" t="s">
        <v>99</v>
      </c>
      <c r="H2" s="65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</row>
    <row r="3" spans="1:41" s="46" customFormat="1" ht="15" x14ac:dyDescent="0.2">
      <c r="E3" s="45"/>
      <c r="F3" s="45"/>
      <c r="G3" s="45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</row>
    <row r="4" spans="1:41" s="44" customFormat="1" ht="15.75" x14ac:dyDescent="0.25">
      <c r="B4" s="45"/>
      <c r="C4" s="70" t="s">
        <v>91</v>
      </c>
      <c r="D4" s="71"/>
      <c r="E4" s="71"/>
      <c r="G4" s="70" t="s">
        <v>92</v>
      </c>
      <c r="H4" s="71"/>
      <c r="J4" s="64" t="s">
        <v>104</v>
      </c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</row>
    <row r="5" spans="1:41" s="46" customFormat="1" ht="16.5" thickBot="1" x14ac:dyDescent="0.3">
      <c r="C5" s="70" t="s">
        <v>93</v>
      </c>
      <c r="D5" s="70"/>
      <c r="E5" s="70"/>
      <c r="G5" s="70" t="s">
        <v>107</v>
      </c>
      <c r="H5" s="71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</row>
    <row r="6" spans="1:41" s="44" customFormat="1" ht="18.75" thickBot="1" x14ac:dyDescent="0.3">
      <c r="B6" s="59" t="s">
        <v>49</v>
      </c>
      <c r="C6" s="60">
        <f>E91</f>
        <v>2088.8000000000002</v>
      </c>
      <c r="D6" s="47">
        <f>SUM(F67)</f>
        <v>80</v>
      </c>
      <c r="E6" s="48" t="s">
        <v>82</v>
      </c>
      <c r="G6" s="68" t="s">
        <v>84</v>
      </c>
      <c r="H6" s="69"/>
      <c r="I6" s="69"/>
      <c r="J6" s="51">
        <f>SUM(C6/C66)</f>
        <v>6.5275000000000007</v>
      </c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</row>
    <row r="7" spans="1:41" s="44" customFormat="1" x14ac:dyDescent="0.2"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</row>
    <row r="8" spans="1:41" s="44" customFormat="1" ht="13.5" thickBot="1" x14ac:dyDescent="0.25">
      <c r="A8" s="49"/>
      <c r="B8" s="52" t="s">
        <v>66</v>
      </c>
      <c r="C8" s="53"/>
      <c r="D8" s="53"/>
      <c r="E8" s="53"/>
      <c r="F8" s="53"/>
      <c r="G8" s="53"/>
      <c r="H8" s="49"/>
      <c r="I8" s="49"/>
      <c r="J8" s="49"/>
      <c r="K8" s="49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</row>
    <row r="9" spans="1:41" ht="18" x14ac:dyDescent="0.25">
      <c r="A9" s="2" t="s">
        <v>38</v>
      </c>
      <c r="B9" s="2" t="s">
        <v>2</v>
      </c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</row>
    <row r="10" spans="1:41" x14ac:dyDescent="0.2">
      <c r="B10" s="3" t="s">
        <v>68</v>
      </c>
      <c r="F10" s="27">
        <v>1000</v>
      </c>
    </row>
    <row r="11" spans="1:41" x14ac:dyDescent="0.2">
      <c r="B11" t="s">
        <v>70</v>
      </c>
      <c r="F11" s="23"/>
      <c r="J11" s="13"/>
    </row>
    <row r="12" spans="1:41" x14ac:dyDescent="0.2">
      <c r="B12" t="s">
        <v>69</v>
      </c>
      <c r="E12" s="37">
        <v>0</v>
      </c>
      <c r="F12" s="23">
        <f>SUM(F10*(E12/100))</f>
        <v>0</v>
      </c>
    </row>
    <row r="13" spans="1:41" x14ac:dyDescent="0.2">
      <c r="B13" t="s">
        <v>67</v>
      </c>
      <c r="E13" s="37">
        <v>0</v>
      </c>
      <c r="F13" s="23">
        <f>SUM(F10*E13)/100</f>
        <v>0</v>
      </c>
    </row>
    <row r="14" spans="1:41" x14ac:dyDescent="0.2">
      <c r="B14" t="s">
        <v>81</v>
      </c>
      <c r="E14" s="37">
        <v>16</v>
      </c>
      <c r="F14" s="23">
        <f>SUM(F10*E14)/100</f>
        <v>160</v>
      </c>
    </row>
    <row r="15" spans="1:41" x14ac:dyDescent="0.2">
      <c r="B15" s="3" t="s">
        <v>117</v>
      </c>
      <c r="E15" s="38"/>
      <c r="F15" s="43">
        <f>SUM(F10*0.051)</f>
        <v>51</v>
      </c>
    </row>
    <row r="16" spans="1:41" x14ac:dyDescent="0.2">
      <c r="B16" t="s">
        <v>22</v>
      </c>
      <c r="F16" s="42">
        <f>SUM((F10+F12+F13)*0.0502)</f>
        <v>50.2</v>
      </c>
      <c r="G16" s="41"/>
    </row>
    <row r="17" spans="2:13" x14ac:dyDescent="0.2">
      <c r="B17" t="s">
        <v>103</v>
      </c>
      <c r="F17" s="57">
        <v>0</v>
      </c>
      <c r="G17" s="58"/>
    </row>
    <row r="18" spans="2:13" x14ac:dyDescent="0.2">
      <c r="B18" t="s">
        <v>80</v>
      </c>
      <c r="F18" s="42">
        <f>SUM(D80*F17)</f>
        <v>0</v>
      </c>
    </row>
    <row r="19" spans="2:13" x14ac:dyDescent="0.2">
      <c r="B19" s="3" t="s">
        <v>118</v>
      </c>
      <c r="E19" s="37">
        <v>0</v>
      </c>
      <c r="F19" s="43">
        <f>SUM(E80*E19/100)</f>
        <v>0</v>
      </c>
      <c r="G19" s="8"/>
      <c r="H19" s="8"/>
      <c r="I19" s="66"/>
      <c r="J19" s="67"/>
      <c r="K19" s="8"/>
    </row>
    <row r="20" spans="2:13" x14ac:dyDescent="0.2">
      <c r="B20" t="s">
        <v>23</v>
      </c>
      <c r="F20" s="27">
        <v>70</v>
      </c>
      <c r="G20" s="8"/>
      <c r="H20" s="8"/>
      <c r="I20" s="66"/>
      <c r="J20" s="39"/>
      <c r="K20" s="8"/>
    </row>
    <row r="21" spans="2:13" x14ac:dyDescent="0.2">
      <c r="B21" t="s">
        <v>0</v>
      </c>
      <c r="F21" s="27">
        <v>0</v>
      </c>
      <c r="H21" s="1"/>
      <c r="K21" s="8"/>
      <c r="L21" s="8"/>
      <c r="M21" s="8"/>
    </row>
    <row r="22" spans="2:13" x14ac:dyDescent="0.2">
      <c r="B22" s="3" t="s">
        <v>115</v>
      </c>
      <c r="F22" s="27">
        <v>0</v>
      </c>
      <c r="K22" s="8"/>
      <c r="L22" s="17"/>
      <c r="M22" s="8"/>
    </row>
    <row r="23" spans="2:13" x14ac:dyDescent="0.2">
      <c r="B23" t="s">
        <v>1</v>
      </c>
      <c r="F23" s="27">
        <v>0</v>
      </c>
      <c r="G23" s="3" t="s">
        <v>119</v>
      </c>
      <c r="K23" s="1">
        <f>SUM((F10+F12+F13)*0.0487)</f>
        <v>48.7</v>
      </c>
      <c r="L23" s="17"/>
      <c r="M23" s="8"/>
    </row>
    <row r="24" spans="2:13" x14ac:dyDescent="0.2">
      <c r="B24" s="3" t="s">
        <v>109</v>
      </c>
      <c r="F24" s="27">
        <v>0</v>
      </c>
      <c r="K24" s="8"/>
      <c r="L24" s="17"/>
      <c r="M24" s="8"/>
    </row>
    <row r="25" spans="2:13" x14ac:dyDescent="0.2">
      <c r="B25" s="3" t="s">
        <v>110</v>
      </c>
      <c r="F25" s="27">
        <v>0</v>
      </c>
      <c r="I25" s="1"/>
      <c r="K25" s="8"/>
      <c r="L25" s="17"/>
      <c r="M25" s="8"/>
    </row>
    <row r="26" spans="2:13" x14ac:dyDescent="0.2">
      <c r="B26" t="s">
        <v>79</v>
      </c>
      <c r="F26" s="27">
        <v>0</v>
      </c>
      <c r="G26" t="s">
        <v>87</v>
      </c>
      <c r="H26" s="9"/>
      <c r="I26" s="9"/>
      <c r="J26" s="9"/>
      <c r="K26" s="10"/>
      <c r="L26" s="10"/>
      <c r="M26" s="8"/>
    </row>
    <row r="27" spans="2:13" x14ac:dyDescent="0.2">
      <c r="B27" t="s">
        <v>21</v>
      </c>
      <c r="F27" s="27">
        <v>0</v>
      </c>
      <c r="G27" t="s">
        <v>88</v>
      </c>
    </row>
    <row r="28" spans="2:13" x14ac:dyDescent="0.2">
      <c r="B28" t="s">
        <v>71</v>
      </c>
      <c r="F28" s="27">
        <v>0</v>
      </c>
    </row>
    <row r="29" spans="2:13" x14ac:dyDescent="0.2">
      <c r="B29" t="s">
        <v>86</v>
      </c>
      <c r="F29" s="27">
        <v>0</v>
      </c>
      <c r="G29" t="s">
        <v>89</v>
      </c>
    </row>
    <row r="30" spans="2:13" x14ac:dyDescent="0.2">
      <c r="B30" t="s">
        <v>85</v>
      </c>
      <c r="F30" s="27">
        <v>0</v>
      </c>
      <c r="G30" t="s">
        <v>90</v>
      </c>
    </row>
    <row r="31" spans="2:13" x14ac:dyDescent="0.2">
      <c r="B31" t="s">
        <v>83</v>
      </c>
      <c r="F31" s="27">
        <v>100</v>
      </c>
      <c r="G31" s="3" t="s">
        <v>120</v>
      </c>
    </row>
    <row r="32" spans="2:13" x14ac:dyDescent="0.2">
      <c r="B32" s="3" t="s">
        <v>116</v>
      </c>
      <c r="F32" s="27">
        <v>190</v>
      </c>
      <c r="G32" s="3" t="s">
        <v>121</v>
      </c>
    </row>
    <row r="33" spans="1:8" x14ac:dyDescent="0.2">
      <c r="B33" s="3" t="s">
        <v>111</v>
      </c>
      <c r="F33" s="27">
        <v>0</v>
      </c>
    </row>
    <row r="34" spans="1:8" x14ac:dyDescent="0.2">
      <c r="B34" s="3" t="s">
        <v>112</v>
      </c>
      <c r="F34" s="27">
        <v>0</v>
      </c>
    </row>
    <row r="35" spans="1:8" x14ac:dyDescent="0.2">
      <c r="B35" s="3" t="s">
        <v>106</v>
      </c>
      <c r="F35" s="27">
        <v>20</v>
      </c>
    </row>
    <row r="36" spans="1:8" x14ac:dyDescent="0.2">
      <c r="B36" s="3" t="s">
        <v>113</v>
      </c>
      <c r="F36" s="27">
        <v>0</v>
      </c>
    </row>
    <row r="37" spans="1:8" x14ac:dyDescent="0.2">
      <c r="B37" s="3" t="s">
        <v>108</v>
      </c>
      <c r="F37" s="27">
        <v>50</v>
      </c>
    </row>
    <row r="38" spans="1:8" x14ac:dyDescent="0.2">
      <c r="B38" s="3" t="s">
        <v>114</v>
      </c>
      <c r="F38" s="27">
        <v>0</v>
      </c>
    </row>
    <row r="39" spans="1:8" x14ac:dyDescent="0.2">
      <c r="B39" s="1" t="s">
        <v>37</v>
      </c>
      <c r="F39" s="40">
        <f>SUM(F10:F38)</f>
        <v>1691.2</v>
      </c>
    </row>
    <row r="41" spans="1:8" ht="18" x14ac:dyDescent="0.25">
      <c r="A41" s="2" t="s">
        <v>39</v>
      </c>
      <c r="B41" s="2" t="s">
        <v>3</v>
      </c>
    </row>
    <row r="42" spans="1:8" ht="15.75" customHeight="1" x14ac:dyDescent="0.25">
      <c r="A42" s="12" t="s">
        <v>41</v>
      </c>
      <c r="B42" s="12" t="s">
        <v>40</v>
      </c>
    </row>
    <row r="43" spans="1:8" ht="12.75" customHeight="1" x14ac:dyDescent="0.2"/>
    <row r="44" spans="1:8" ht="12.75" customHeight="1" x14ac:dyDescent="0.2">
      <c r="B44" s="1" t="s">
        <v>12</v>
      </c>
      <c r="F44" s="11">
        <v>400</v>
      </c>
    </row>
    <row r="45" spans="1:8" ht="12.75" customHeight="1" x14ac:dyDescent="0.2">
      <c r="B45" s="3"/>
      <c r="F45" s="8"/>
    </row>
    <row r="46" spans="1:8" ht="12.75" customHeight="1" x14ac:dyDescent="0.2">
      <c r="B46" s="1" t="s">
        <v>24</v>
      </c>
      <c r="F46" s="8"/>
      <c r="G46" s="1" t="s">
        <v>42</v>
      </c>
    </row>
    <row r="47" spans="1:8" ht="12.75" customHeight="1" x14ac:dyDescent="0.2">
      <c r="B47" s="3" t="s">
        <v>25</v>
      </c>
      <c r="F47" s="11">
        <v>100</v>
      </c>
      <c r="G47" s="14">
        <f>SUM((F47/F44)*1)</f>
        <v>0.25</v>
      </c>
      <c r="H47" s="3" t="s">
        <v>13</v>
      </c>
    </row>
    <row r="48" spans="1:8" ht="12.75" customHeight="1" x14ac:dyDescent="0.2">
      <c r="B48" s="3" t="s">
        <v>26</v>
      </c>
      <c r="F48" s="11">
        <v>100</v>
      </c>
      <c r="G48" s="14">
        <f>SUM((F48/F44)*1)</f>
        <v>0.25</v>
      </c>
      <c r="H48" s="3" t="s">
        <v>14</v>
      </c>
    </row>
    <row r="49" spans="2:11" ht="12.75" customHeight="1" x14ac:dyDescent="0.2">
      <c r="B49" s="3" t="s">
        <v>27</v>
      </c>
      <c r="F49" s="11">
        <v>100</v>
      </c>
      <c r="G49" s="14">
        <f>SUM((F49/F44)*1)</f>
        <v>0.25</v>
      </c>
      <c r="H49" s="3" t="s">
        <v>15</v>
      </c>
    </row>
    <row r="50" spans="2:11" ht="12.75" customHeight="1" x14ac:dyDescent="0.2">
      <c r="B50" s="3" t="s">
        <v>72</v>
      </c>
      <c r="F50" s="11">
        <v>100</v>
      </c>
      <c r="G50" s="14">
        <f>SUM((F50/F44)*1)</f>
        <v>0.25</v>
      </c>
      <c r="H50" s="3" t="s">
        <v>73</v>
      </c>
    </row>
    <row r="51" spans="2:11" ht="12.75" customHeight="1" x14ac:dyDescent="0.2">
      <c r="B51" s="9" t="s">
        <v>28</v>
      </c>
      <c r="C51" s="15">
        <f>F44</f>
        <v>400</v>
      </c>
      <c r="D51" s="9" t="s">
        <v>29</v>
      </c>
      <c r="E51" s="9"/>
      <c r="F51" s="16">
        <f>SUM(F47:F50)</f>
        <v>400</v>
      </c>
    </row>
    <row r="52" spans="2:11" ht="12.75" customHeight="1" x14ac:dyDescent="0.2">
      <c r="B52" s="3"/>
      <c r="F52" s="8"/>
    </row>
    <row r="53" spans="2:11" ht="12.75" customHeight="1" x14ac:dyDescent="0.2">
      <c r="B53" s="1" t="s">
        <v>30</v>
      </c>
      <c r="F53" s="11">
        <v>10</v>
      </c>
      <c r="G53" s="1" t="s">
        <v>31</v>
      </c>
      <c r="H53" s="3"/>
      <c r="I53" t="s">
        <v>34</v>
      </c>
      <c r="K53">
        <f>SUM(F53/100)</f>
        <v>0.1</v>
      </c>
    </row>
    <row r="54" spans="2:11" ht="12.75" customHeight="1" x14ac:dyDescent="0.2">
      <c r="B54" s="3"/>
      <c r="H54" t="s">
        <v>57</v>
      </c>
    </row>
    <row r="55" spans="2:11" ht="12.75" customHeight="1" x14ac:dyDescent="0.2">
      <c r="B55" s="1" t="s">
        <v>16</v>
      </c>
      <c r="C55" s="8"/>
      <c r="H55" t="s">
        <v>59</v>
      </c>
    </row>
    <row r="56" spans="2:11" ht="12.75" customHeight="1" x14ac:dyDescent="0.2">
      <c r="B56" s="3" t="s">
        <v>17</v>
      </c>
      <c r="C56" s="8"/>
      <c r="F56" s="11">
        <v>20</v>
      </c>
      <c r="G56" s="1" t="s">
        <v>32</v>
      </c>
      <c r="H56" s="3" t="s">
        <v>58</v>
      </c>
      <c r="I56" s="8"/>
    </row>
    <row r="57" spans="2:11" ht="12.75" customHeight="1" x14ac:dyDescent="0.2">
      <c r="B57" s="3" t="s">
        <v>18</v>
      </c>
      <c r="C57" s="8"/>
      <c r="F57" s="11">
        <v>15</v>
      </c>
      <c r="G57" s="1" t="s">
        <v>32</v>
      </c>
      <c r="H57" s="3"/>
    </row>
    <row r="58" spans="2:11" ht="12.75" customHeight="1" x14ac:dyDescent="0.2">
      <c r="B58" s="3" t="s">
        <v>19</v>
      </c>
      <c r="F58" s="11">
        <v>10</v>
      </c>
      <c r="G58" s="1" t="s">
        <v>32</v>
      </c>
    </row>
    <row r="59" spans="2:11" ht="12.75" customHeight="1" x14ac:dyDescent="0.2">
      <c r="B59" s="3" t="s">
        <v>74</v>
      </c>
      <c r="F59" s="11">
        <v>5</v>
      </c>
      <c r="G59" s="1" t="s">
        <v>32</v>
      </c>
    </row>
    <row r="60" spans="2:11" ht="12.75" customHeight="1" x14ac:dyDescent="0.2">
      <c r="B60" s="3"/>
    </row>
    <row r="61" spans="2:11" ht="12.75" customHeight="1" x14ac:dyDescent="0.2">
      <c r="B61" s="1" t="s">
        <v>33</v>
      </c>
    </row>
    <row r="62" spans="2:11" ht="12.75" customHeight="1" x14ac:dyDescent="0.2">
      <c r="B62" s="3"/>
      <c r="C62" s="3"/>
      <c r="E62" t="s">
        <v>54</v>
      </c>
      <c r="F62" s="11">
        <v>80</v>
      </c>
      <c r="G62" s="1" t="s">
        <v>31</v>
      </c>
      <c r="H62" t="s">
        <v>35</v>
      </c>
      <c r="J62" s="35">
        <f>SUM(F62/100)</f>
        <v>0.8</v>
      </c>
    </row>
    <row r="63" spans="2:11" ht="12.75" customHeight="1" x14ac:dyDescent="0.2">
      <c r="B63" s="3"/>
      <c r="C63" s="3"/>
      <c r="E63" t="s">
        <v>55</v>
      </c>
      <c r="F63" s="11">
        <v>80</v>
      </c>
      <c r="G63" s="1" t="s">
        <v>31</v>
      </c>
      <c r="H63" t="s">
        <v>35</v>
      </c>
      <c r="J63" s="35">
        <f>SUM(F63/100)</f>
        <v>0.8</v>
      </c>
    </row>
    <row r="64" spans="2:11" ht="12.75" customHeight="1" x14ac:dyDescent="0.2">
      <c r="B64" s="3"/>
      <c r="C64" s="3"/>
      <c r="E64" t="s">
        <v>56</v>
      </c>
      <c r="F64" s="11">
        <v>80</v>
      </c>
      <c r="G64" s="1" t="s">
        <v>31</v>
      </c>
      <c r="H64" t="s">
        <v>35</v>
      </c>
      <c r="J64" s="35">
        <f>SUM(F64/100)</f>
        <v>0.8</v>
      </c>
    </row>
    <row r="65" spans="2:10" ht="12.75" customHeight="1" x14ac:dyDescent="0.2">
      <c r="B65" s="3"/>
      <c r="C65" s="3"/>
      <c r="E65" t="s">
        <v>75</v>
      </c>
      <c r="F65" s="11">
        <v>80</v>
      </c>
      <c r="G65" s="1" t="s">
        <v>31</v>
      </c>
      <c r="H65" t="s">
        <v>35</v>
      </c>
      <c r="J65" s="35">
        <f>SUM(F65/100)</f>
        <v>0.8</v>
      </c>
    </row>
    <row r="66" spans="2:10" ht="12.75" customHeight="1" x14ac:dyDescent="0.2">
      <c r="B66" s="1" t="s">
        <v>52</v>
      </c>
      <c r="C66" s="33">
        <f>D80</f>
        <v>320</v>
      </c>
      <c r="D66" s="1" t="s">
        <v>53</v>
      </c>
      <c r="F66" s="34"/>
      <c r="G66" s="17"/>
      <c r="J66" s="35"/>
    </row>
    <row r="67" spans="2:10" ht="12.75" customHeight="1" x14ac:dyDescent="0.2">
      <c r="B67" s="3"/>
      <c r="D67" t="s">
        <v>60</v>
      </c>
      <c r="F67" s="34">
        <f>SUM((C66/F44)*100)</f>
        <v>80</v>
      </c>
      <c r="G67" s="17" t="s">
        <v>31</v>
      </c>
      <c r="J67" s="36"/>
    </row>
    <row r="68" spans="2:10" ht="12.75" customHeight="1" x14ac:dyDescent="0.2">
      <c r="B68" s="3"/>
      <c r="F68" s="34"/>
      <c r="G68" s="17"/>
      <c r="J68" s="36"/>
    </row>
    <row r="69" spans="2:10" ht="12.75" customHeight="1" x14ac:dyDescent="0.2">
      <c r="B69" s="1" t="s">
        <v>20</v>
      </c>
    </row>
    <row r="70" spans="2:10" ht="51" x14ac:dyDescent="0.2">
      <c r="B70" s="4" t="s">
        <v>4</v>
      </c>
      <c r="C70" s="18" t="s">
        <v>6</v>
      </c>
      <c r="D70" s="4" t="s">
        <v>5</v>
      </c>
      <c r="E70" s="4" t="s">
        <v>36</v>
      </c>
      <c r="F70" s="19"/>
    </row>
    <row r="71" spans="2:10" x14ac:dyDescent="0.2">
      <c r="B71" t="s">
        <v>7</v>
      </c>
      <c r="C71">
        <f>SUM(F56)</f>
        <v>20</v>
      </c>
      <c r="D71">
        <f>SUM(F47*(1-K53)*J62)</f>
        <v>72</v>
      </c>
      <c r="E71" s="23">
        <f>SUM(F56*D71)</f>
        <v>1440</v>
      </c>
    </row>
    <row r="72" spans="2:10" x14ac:dyDescent="0.2">
      <c r="B72" t="s">
        <v>8</v>
      </c>
      <c r="C72">
        <f>SUM(F57)</f>
        <v>15</v>
      </c>
      <c r="D72">
        <f>SUM(F48*(1-K53)*J63)</f>
        <v>72</v>
      </c>
      <c r="E72" s="23">
        <f>SUM(F57*D72)</f>
        <v>1080</v>
      </c>
    </row>
    <row r="73" spans="2:10" x14ac:dyDescent="0.2">
      <c r="B73" t="s">
        <v>9</v>
      </c>
      <c r="C73">
        <f>SUM(F58)</f>
        <v>10</v>
      </c>
      <c r="D73">
        <f>SUM(F49*(1-K53)*J64)</f>
        <v>72</v>
      </c>
      <c r="E73" s="23">
        <f>SUM(F58*D73)</f>
        <v>720</v>
      </c>
    </row>
    <row r="74" spans="2:10" x14ac:dyDescent="0.2">
      <c r="B74" t="s">
        <v>76</v>
      </c>
      <c r="C74">
        <f>SUM(F59)</f>
        <v>5</v>
      </c>
      <c r="D74">
        <f>SUM(F50*(1-K53)*J65)</f>
        <v>72</v>
      </c>
      <c r="E74" s="23">
        <f>SUM(F59*D74)</f>
        <v>360</v>
      </c>
    </row>
    <row r="75" spans="2:10" x14ac:dyDescent="0.2">
      <c r="E75" s="23"/>
    </row>
    <row r="76" spans="2:10" x14ac:dyDescent="0.2">
      <c r="B76" t="s">
        <v>10</v>
      </c>
      <c r="C76">
        <f>SUM(F56*0.5)</f>
        <v>10</v>
      </c>
      <c r="D76">
        <f>SUM(F47*K53*J62)</f>
        <v>8</v>
      </c>
      <c r="E76" s="23">
        <f>SUM(C76*D76)</f>
        <v>80</v>
      </c>
    </row>
    <row r="77" spans="2:10" x14ac:dyDescent="0.2">
      <c r="B77" t="s">
        <v>11</v>
      </c>
      <c r="C77">
        <f>SUM(F57*0.5)</f>
        <v>7.5</v>
      </c>
      <c r="D77">
        <f>SUM(F48*K53*J63)</f>
        <v>8</v>
      </c>
      <c r="E77" s="23">
        <f>SUM(C77*D77)</f>
        <v>60</v>
      </c>
    </row>
    <row r="78" spans="2:10" x14ac:dyDescent="0.2">
      <c r="B78" t="s">
        <v>77</v>
      </c>
      <c r="C78">
        <f>SUM(F58*0.5)</f>
        <v>5</v>
      </c>
      <c r="D78">
        <f>SUM(F49*K53*J64)</f>
        <v>8</v>
      </c>
      <c r="E78" s="23">
        <f>SUM(C78*D78)</f>
        <v>40</v>
      </c>
    </row>
    <row r="79" spans="2:10" x14ac:dyDescent="0.2">
      <c r="B79" t="s">
        <v>78</v>
      </c>
      <c r="C79">
        <f>SUM(F59*0.5)</f>
        <v>2.5</v>
      </c>
      <c r="D79">
        <f>SUM(F50*K53*J65)</f>
        <v>8</v>
      </c>
      <c r="E79" s="23">
        <f>SUM(C79*D79)</f>
        <v>20</v>
      </c>
    </row>
    <row r="80" spans="2:10" s="21" customFormat="1" ht="15" x14ac:dyDescent="0.25">
      <c r="B80" s="22" t="s">
        <v>47</v>
      </c>
      <c r="D80" s="32">
        <f>SUM(D71:D79)</f>
        <v>320</v>
      </c>
      <c r="E80" s="24">
        <f>SUM(E71:E78)</f>
        <v>3780</v>
      </c>
      <c r="F80" s="22" t="s">
        <v>32</v>
      </c>
    </row>
    <row r="81" spans="1:9" x14ac:dyDescent="0.2">
      <c r="E81" s="23"/>
    </row>
    <row r="82" spans="1:9" ht="15.75" x14ac:dyDescent="0.25">
      <c r="A82" s="12" t="s">
        <v>43</v>
      </c>
      <c r="B82" s="12" t="s">
        <v>44</v>
      </c>
      <c r="C82" s="7"/>
      <c r="D82" s="7"/>
      <c r="E82" s="25"/>
    </row>
    <row r="83" spans="1:9" ht="12.75" customHeight="1" x14ac:dyDescent="0.25">
      <c r="A83" s="12"/>
      <c r="B83" s="12"/>
      <c r="C83" s="7"/>
      <c r="D83" s="7"/>
      <c r="E83" s="25"/>
    </row>
    <row r="84" spans="1:9" ht="12.75" customHeight="1" x14ac:dyDescent="0.25">
      <c r="A84" s="12"/>
      <c r="B84" s="3" t="s">
        <v>45</v>
      </c>
      <c r="C84" s="7"/>
      <c r="D84" s="7"/>
      <c r="E84" s="26">
        <v>0</v>
      </c>
    </row>
    <row r="85" spans="1:9" x14ac:dyDescent="0.2">
      <c r="B85" t="s">
        <v>46</v>
      </c>
      <c r="E85" s="27">
        <v>0</v>
      </c>
    </row>
    <row r="86" spans="1:9" x14ac:dyDescent="0.2">
      <c r="E86" s="23"/>
    </row>
    <row r="87" spans="1:9" s="2" customFormat="1" ht="18" x14ac:dyDescent="0.25">
      <c r="A87" s="2" t="s">
        <v>50</v>
      </c>
      <c r="B87" s="2" t="s">
        <v>51</v>
      </c>
    </row>
    <row r="89" spans="1:9" s="3" customFormat="1" x14ac:dyDescent="0.2">
      <c r="B89" s="3" t="s">
        <v>48</v>
      </c>
      <c r="E89" s="28">
        <f>SUM(E80+E84+E85)</f>
        <v>3780</v>
      </c>
      <c r="G89" s="1" t="s">
        <v>61</v>
      </c>
      <c r="H89"/>
      <c r="I89"/>
    </row>
    <row r="90" spans="1:9" s="3" customFormat="1" x14ac:dyDescent="0.2">
      <c r="B90" s="30" t="s">
        <v>37</v>
      </c>
      <c r="C90" s="30"/>
      <c r="D90" s="30"/>
      <c r="E90" s="29">
        <f>F39</f>
        <v>1691.2</v>
      </c>
      <c r="G90" t="s">
        <v>62</v>
      </c>
      <c r="H90" s="5">
        <v>750</v>
      </c>
      <c r="I90"/>
    </row>
    <row r="91" spans="1:9" s="20" customFormat="1" ht="15.75" x14ac:dyDescent="0.25">
      <c r="B91" s="6" t="s">
        <v>49</v>
      </c>
      <c r="E91" s="31">
        <f>SUM(E89-E90)</f>
        <v>2088.8000000000002</v>
      </c>
      <c r="G91" t="s">
        <v>64</v>
      </c>
      <c r="H91" s="36">
        <v>0.25</v>
      </c>
      <c r="I91" s="13" t="s">
        <v>63</v>
      </c>
    </row>
    <row r="92" spans="1:9" x14ac:dyDescent="0.2">
      <c r="G92" t="s">
        <v>65</v>
      </c>
      <c r="H92">
        <f>SUM(H90*H91)</f>
        <v>187.5</v>
      </c>
      <c r="I92" t="s">
        <v>32</v>
      </c>
    </row>
    <row r="95" spans="1:9" x14ac:dyDescent="0.2">
      <c r="B95" s="61" t="s">
        <v>94</v>
      </c>
    </row>
    <row r="97" spans="2:2" x14ac:dyDescent="0.2">
      <c r="B97" t="s">
        <v>95</v>
      </c>
    </row>
    <row r="98" spans="2:2" x14ac:dyDescent="0.2">
      <c r="B98" t="s">
        <v>96</v>
      </c>
    </row>
    <row r="99" spans="2:2" x14ac:dyDescent="0.2">
      <c r="B99" t="s">
        <v>97</v>
      </c>
    </row>
    <row r="100" spans="2:2" x14ac:dyDescent="0.2">
      <c r="B100" t="s">
        <v>98</v>
      </c>
    </row>
  </sheetData>
  <mergeCells count="5">
    <mergeCell ref="G6:I6"/>
    <mergeCell ref="C4:E4"/>
    <mergeCell ref="G4:H4"/>
    <mergeCell ref="C5:E5"/>
    <mergeCell ref="G5:H5"/>
  </mergeCells>
  <phoneticPr fontId="0" type="noConversion"/>
  <pageMargins left="0.78740157480314965" right="0.78740157480314965" top="0.78740157480314965" bottom="0.78740157480314965" header="0.31496062992125984" footer="0.31496062992125984"/>
  <pageSetup paperSize="9" scale="83" orientation="landscape" r:id="rId1"/>
  <headerFooter alignWithMargins="0"/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Rechner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</dc:creator>
  <cp:lastModifiedBy>Blido</cp:lastModifiedBy>
  <cp:lastPrinted>2005-05-25T06:54:47Z</cp:lastPrinted>
  <dcterms:created xsi:type="dcterms:W3CDTF">2004-01-21T18:39:28Z</dcterms:created>
  <dcterms:modified xsi:type="dcterms:W3CDTF">2015-04-29T09:54:53Z</dcterms:modified>
</cp:coreProperties>
</file>